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fhejtmanek/Desktop/Veřejné zakázky/Jablonec nad Nisou/"/>
    </mc:Choice>
  </mc:AlternateContent>
  <xr:revisionPtr revIDLastSave="0" documentId="13_ncr:1_{5BADFAF3-DE44-DE43-B501-2A8CA5A3D2DD}" xr6:coauthVersionLast="47" xr6:coauthVersionMax="47" xr10:uidLastSave="{00000000-0000-0000-0000-000000000000}"/>
  <bookViews>
    <workbookView xWindow="1820" yWindow="520" windowWidth="66500" windowHeight="38860" tabRatio="658" xr2:uid="{50965668-DF90-4857-A541-652553A1041B}"/>
  </bookViews>
  <sheets>
    <sheet name="Rozpočet-Vrkoslavice, Kokonín" sheetId="16" r:id="rId1"/>
  </sheets>
  <definedNames>
    <definedName name="Sta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6" l="1"/>
  <c r="C34" i="16"/>
  <c r="F26" i="16" l="1"/>
  <c r="I26" i="16" s="1"/>
  <c r="K26" i="16" s="1"/>
  <c r="F47" i="16" l="1"/>
  <c r="I47" i="16" s="1"/>
  <c r="K47" i="16" s="1"/>
  <c r="F40" i="16"/>
  <c r="I40" i="16" s="1"/>
  <c r="K40" i="16" s="1"/>
  <c r="B57" i="16"/>
  <c r="F48" i="16"/>
  <c r="I48" i="16" s="1"/>
  <c r="K48" i="16" s="1"/>
  <c r="F36" i="16"/>
  <c r="I36" i="16" s="1"/>
  <c r="K36" i="16" s="1"/>
  <c r="F35" i="16"/>
  <c r="I35" i="16" s="1"/>
  <c r="K35" i="16" s="1"/>
  <c r="F29" i="16"/>
  <c r="I29" i="16" s="1"/>
  <c r="K29" i="16" s="1"/>
  <c r="G49" i="16" l="1"/>
  <c r="J49" i="16" s="1"/>
  <c r="K49" i="16" s="1"/>
  <c r="F25" i="16"/>
  <c r="I25" i="16" s="1"/>
  <c r="K25" i="16" s="1"/>
  <c r="F32" i="16"/>
  <c r="F34" i="16" l="1"/>
  <c r="I34" i="16" s="1"/>
  <c r="K34" i="16" s="1"/>
  <c r="I32" i="16"/>
  <c r="K32" i="16" s="1"/>
  <c r="I27" i="16" l="1"/>
  <c r="K27" i="16" s="1"/>
  <c r="F28" i="16"/>
  <c r="I28" i="16" s="1"/>
  <c r="K28" i="16" s="1"/>
  <c r="F38" i="16"/>
  <c r="I38" i="16" s="1"/>
  <c r="K38" i="16" s="1"/>
  <c r="F23" i="16"/>
  <c r="I23" i="16" s="1"/>
  <c r="K23" i="16" s="1"/>
  <c r="F22" i="16" l="1"/>
  <c r="I22" i="16" s="1"/>
  <c r="K22" i="16" s="1"/>
  <c r="F41" i="16"/>
  <c r="I41" i="16" s="1"/>
  <c r="K41" i="16" s="1"/>
  <c r="F37" i="16"/>
  <c r="F24" i="16"/>
  <c r="I24" i="16" s="1"/>
  <c r="K24" i="16" s="1"/>
  <c r="F39" i="16"/>
  <c r="I39" i="16" s="1"/>
  <c r="K39" i="16" s="1"/>
  <c r="I37" i="16" l="1"/>
  <c r="K37" i="16" s="1"/>
  <c r="F8" i="16" l="1"/>
  <c r="I8" i="16" s="1"/>
  <c r="K8" i="16" s="1"/>
  <c r="F10" i="16"/>
  <c r="I10" i="16" s="1"/>
  <c r="K10" i="16" s="1"/>
  <c r="F7" i="16"/>
  <c r="I7" i="16" s="1"/>
  <c r="K7" i="16" s="1"/>
  <c r="F19" i="16"/>
  <c r="I19" i="16" s="1"/>
  <c r="K19" i="16" s="1"/>
  <c r="F12" i="16"/>
  <c r="I12" i="16" s="1"/>
  <c r="K12" i="16" s="1"/>
  <c r="F11" i="16"/>
  <c r="I11" i="16" s="1"/>
  <c r="K11" i="16" s="1"/>
  <c r="F16" i="16"/>
  <c r="I16" i="16" s="1"/>
  <c r="K16" i="16" s="1"/>
  <c r="F9" i="16"/>
  <c r="I9" i="16" s="1"/>
  <c r="K9" i="16" s="1"/>
  <c r="F6" i="16"/>
  <c r="I6" i="16" s="1"/>
  <c r="K6" i="16" s="1"/>
  <c r="F20" i="16"/>
  <c r="I20" i="16" s="1"/>
  <c r="K20" i="16" s="1"/>
  <c r="F14" i="16" l="1"/>
  <c r="I14" i="16" s="1"/>
  <c r="K14" i="16" s="1"/>
  <c r="F21" i="16"/>
  <c r="I21" i="16" s="1"/>
  <c r="K21" i="16" s="1"/>
  <c r="F15" i="16"/>
  <c r="I15" i="16" s="1"/>
  <c r="K15" i="16" s="1"/>
  <c r="F18" i="16"/>
  <c r="I18" i="16" s="1"/>
  <c r="K18" i="16" s="1"/>
  <c r="F17" i="16"/>
  <c r="I17" i="16" s="1"/>
  <c r="K17" i="16" s="1"/>
  <c r="F13" i="16"/>
  <c r="I13" i="16" s="1"/>
  <c r="K13" i="16" s="1"/>
  <c r="F5" i="16" l="1"/>
  <c r="F46" i="16" l="1"/>
  <c r="I46" i="16" s="1"/>
  <c r="K46" i="16" s="1"/>
  <c r="G42" i="16"/>
  <c r="F45" i="16"/>
  <c r="F33" i="16"/>
  <c r="I5" i="16"/>
  <c r="F50" i="16" l="1"/>
  <c r="E54" i="16" s="1"/>
  <c r="G54" i="16" s="1"/>
  <c r="F54" i="16" s="1"/>
  <c r="B50" i="16"/>
  <c r="E53" i="16" s="1"/>
  <c r="I45" i="16"/>
  <c r="K45" i="16" s="1"/>
  <c r="I33" i="16"/>
  <c r="K33" i="16" s="1"/>
  <c r="K5" i="16"/>
  <c r="J42" i="16"/>
  <c r="G50" i="16"/>
  <c r="E55" i="16" s="1"/>
  <c r="G53" i="16" l="1"/>
  <c r="F53" i="16" s="1"/>
  <c r="I50" i="16"/>
  <c r="D54" i="16"/>
  <c r="G55" i="16"/>
  <c r="F55" i="16" s="1"/>
  <c r="D55" i="16"/>
  <c r="J50" i="16"/>
  <c r="K42" i="16"/>
  <c r="K50" i="16" s="1"/>
</calcChain>
</file>

<file path=xl/sharedStrings.xml><?xml version="1.0" encoding="utf-8"?>
<sst xmlns="http://schemas.openxmlformats.org/spreadsheetml/2006/main" count="237" uniqueCount="119">
  <si>
    <t>x</t>
  </si>
  <si>
    <t>Číslo</t>
  </si>
  <si>
    <t>Položka</t>
  </si>
  <si>
    <t>Množství</t>
  </si>
  <si>
    <t>MJ</t>
  </si>
  <si>
    <t>Výdaje v Kč bez DPH</t>
  </si>
  <si>
    <t>Výdaje v Kč s DPH</t>
  </si>
  <si>
    <t>DPH 21%</t>
  </si>
  <si>
    <t>Kč/MJ</t>
  </si>
  <si>
    <t>1.</t>
  </si>
  <si>
    <t>Materiál</t>
  </si>
  <si>
    <t>1.1</t>
  </si>
  <si>
    <t>ks</t>
  </si>
  <si>
    <t>1.2</t>
  </si>
  <si>
    <t>1.3</t>
  </si>
  <si>
    <t>1.4</t>
  </si>
  <si>
    <t>1.5</t>
  </si>
  <si>
    <t>1.6</t>
  </si>
  <si>
    <t>1.7</t>
  </si>
  <si>
    <t>1.8</t>
  </si>
  <si>
    <t>1.9</t>
  </si>
  <si>
    <t>Kabel CYKY-J 3x1,5 mm2</t>
  </si>
  <si>
    <t>m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</si>
  <si>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</si>
  <si>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</si>
  <si>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</si>
  <si>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</si>
  <si>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</si>
  <si>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</si>
  <si>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</si>
  <si>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</si>
  <si>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</si>
  <si>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</si>
  <si>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</si>
  <si>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</si>
  <si>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2.</t>
  </si>
  <si>
    <t>Montážní práce</t>
  </si>
  <si>
    <t>2.1</t>
  </si>
  <si>
    <t>Demontáž svítidla</t>
  </si>
  <si>
    <t>2.2</t>
  </si>
  <si>
    <t>2.3</t>
  </si>
  <si>
    <t>2.5</t>
  </si>
  <si>
    <t>2.6</t>
  </si>
  <si>
    <t>2.7</t>
  </si>
  <si>
    <t>2.8</t>
  </si>
  <si>
    <t>2.9</t>
  </si>
  <si>
    <t>2.10</t>
  </si>
  <si>
    <t>2.11</t>
  </si>
  <si>
    <t>kpl</t>
  </si>
  <si>
    <t>Označení nových stožárů číslem (dle investora)</t>
  </si>
  <si>
    <t>3.</t>
  </si>
  <si>
    <t>Ostatní</t>
  </si>
  <si>
    <t>3.1</t>
  </si>
  <si>
    <t>Pronájem montážní plošiny (hod.)</t>
  </si>
  <si>
    <t>hod</t>
  </si>
  <si>
    <t>3.2</t>
  </si>
  <si>
    <t>Poplatek za recyklaci svítidel</t>
  </si>
  <si>
    <t>3.3</t>
  </si>
  <si>
    <t>Revizní zpráva RVO</t>
  </si>
  <si>
    <t>3.4</t>
  </si>
  <si>
    <t>Suma</t>
  </si>
  <si>
    <t>Rekapitulace</t>
  </si>
  <si>
    <t>podíl</t>
  </si>
  <si>
    <t>bez DPH</t>
  </si>
  <si>
    <t>DPH (21%)</t>
  </si>
  <si>
    <t>s DPH</t>
  </si>
  <si>
    <t>4.</t>
  </si>
  <si>
    <t>Celkové výdaje</t>
  </si>
  <si>
    <t>5.</t>
  </si>
  <si>
    <t>6.</t>
  </si>
  <si>
    <t>Dne:</t>
  </si>
  <si>
    <t>Zpracoval:</t>
  </si>
  <si>
    <t>1.22</t>
  </si>
  <si>
    <t>1.23</t>
  </si>
  <si>
    <t>1.24</t>
  </si>
  <si>
    <t>Proudové svorky na vrchní vedení</t>
  </si>
  <si>
    <t>Vypnutí vrchního vedení energetiky</t>
  </si>
  <si>
    <t>2.4</t>
  </si>
  <si>
    <t>DIO, lávky, zajištění stavby</t>
  </si>
  <si>
    <t>Demontáž Výložníku</t>
  </si>
  <si>
    <t>z toho uznatelné výdaje</t>
  </si>
  <si>
    <t>z toho neuznatelné výdaje</t>
  </si>
  <si>
    <t>Uznatelné</t>
  </si>
  <si>
    <t>Neuznatelné</t>
  </si>
  <si>
    <t>Bezpaticový třístupňový ocelový sadový stožár K5</t>
  </si>
  <si>
    <t>Bezpaticový třístupňový ocelový silniční stožár U10</t>
  </si>
  <si>
    <t>Výložník obloukový J 1 - 2000; včetně materiálu pro uchycení</t>
  </si>
  <si>
    <t>Pojistkový modul včetně pojistky</t>
  </si>
  <si>
    <t>Svorkovnice včetně pojistky</t>
  </si>
  <si>
    <t>Montáž obloukového výložníku J 1 - 2000</t>
  </si>
  <si>
    <t>Kabel CYKY-J 5x1,5 mm2</t>
  </si>
  <si>
    <t>1.25</t>
  </si>
  <si>
    <t>Demontáž stávajícího stožáru do 6 m, včetně vybourání stávajícího základu, vč. odvozu a skládkovného kompetního demontovaného materiálu</t>
  </si>
  <si>
    <t>Demontáž stávajícího stožáru nad 6 m, včetně vybourání stávajícího základu, vč. odvozu a skládkovného kompetního demontovaného materiálu</t>
  </si>
  <si>
    <t>Montáž bezpaticového třístupňového ocelového silničního stožáru U10 včetně výkopu základu, zabetonování základu, průchodkami pro kabel a pouzdra, naspojkování na stávající kabel (připojení na nový kabel) a připojení na stožárovou výzbroj,odvoz přebytečného výkopu, včetně svorkovnice, spojek a podružného materiálu (bez stožáru)</t>
  </si>
  <si>
    <t>Montáž bezpaticového třístupňového ocelového sadového stožáru K5 včetně výkopu základu, zabetonování základu, průchodkami pro kabel a pouzdra, naspojkování na stávající kabel (připojení na nový kabel) a připojení na stožárovou výzbroj,odvoz přebytečného výkopu, včetně svorkovnice, spojek a podružného materiálu (bez stožáru)</t>
  </si>
  <si>
    <t>Odvoz a likvidace demont. materiálu</t>
  </si>
  <si>
    <t>Rozpočet - Rekonstrukce veřejného osvětlení v Jablonci nad Nisou - lokalita Vrkoslavice a Kokonín</t>
  </si>
  <si>
    <t>Výměna stávajícího svodového kabelu za CYKY J 3x1,5 mm2 resp. 5x1,5 mm2</t>
  </si>
  <si>
    <t>Montáž svítidla včetně připojení svodového kabelu</t>
  </si>
  <si>
    <t>Svítidlo Typ A provedení 1</t>
  </si>
  <si>
    <t>Svítidlo Typ B provedení 1</t>
  </si>
  <si>
    <t>Svítidlo Typ B provedení 2</t>
  </si>
  <si>
    <t>Svítidlo Typ B provedení 3</t>
  </si>
  <si>
    <t>Svítidlo Typ B provedení 4</t>
  </si>
  <si>
    <t>Svítidlo Typ B provedení 5</t>
  </si>
  <si>
    <t>Svítidlo Typ B provedení 6</t>
  </si>
  <si>
    <t>Svítidlo Typ B provedení 7</t>
  </si>
  <si>
    <t>Svítidlo Typ B provedení 8</t>
  </si>
  <si>
    <t>Svítidlo Typ B provedení 9</t>
  </si>
  <si>
    <t>Svítidlo Typ B provedení 10</t>
  </si>
  <si>
    <t>Svítidlo Typ B provedení 11</t>
  </si>
  <si>
    <t>Svítidlo Typ B provedení 12</t>
  </si>
  <si>
    <t>Svítidlo Typ B provedení 13</t>
  </si>
  <si>
    <t>Svítidlo Typ B provedení 14</t>
  </si>
  <si>
    <t>Svítidlo Typ B provedení 15</t>
  </si>
  <si>
    <t>Svítidlo Typ B provedení 16</t>
  </si>
  <si>
    <t>3.5</t>
  </si>
  <si>
    <t>Josef Hejtmánek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</si>
</sst>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Protection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16" fillId="0" borderId="10" xfId="0" applyFont="1" applyBorder="1" applyAlignment="1">
      <alignment horizontal="center" wrapText="1"/>
    </xf>
    <xf numFmtId="44" fontId="19" fillId="33" borderId="10" xfId="42" applyFont="1" applyFill="1" applyBorder="1" applyAlignment="1">
      <alignment horizontal="center" vertical="center" wrapText="1"/>
    </xf>
    <xf numFmtId="44" fontId="19" fillId="0" borderId="10" xfId="42" applyFont="1" applyFill="1" applyBorder="1" applyAlignment="1">
      <alignment horizontal="center" vertical="center" wrapText="1"/>
    </xf>
    <xf numFmtId="49" fontId="16" fillId="33" borderId="11" xfId="44" applyNumberFormat="1" applyFont="1" applyFill="1" applyBorder="1" applyAlignment="1">
      <alignment horizontal="center" vertical="center"/>
    </xf>
    <xf numFmtId="0" fontId="16" fillId="33" borderId="10" xfId="44" applyFont="1" applyFill="1" applyBorder="1"/>
    <xf numFmtId="0" fontId="0" fillId="33" borderId="10" xfId="44" applyFont="1" applyFill="1" applyBorder="1" applyAlignment="1">
      <alignment horizontal="center" vertical="center"/>
    </xf>
    <xf numFmtId="0" fontId="0" fillId="33" borderId="12" xfId="44" applyFont="1" applyFill="1" applyBorder="1" applyAlignment="1">
      <alignment horizontal="center"/>
    </xf>
    <xf numFmtId="44" fontId="0" fillId="33" borderId="13" xfId="42" applyFont="1" applyFill="1" applyBorder="1" applyAlignment="1">
      <alignment horizontal="center"/>
    </xf>
    <xf numFmtId="44" fontId="0" fillId="33" borderId="10" xfId="42" applyFont="1" applyFill="1" applyBorder="1" applyAlignment="1">
      <alignment horizontal="center"/>
    </xf>
    <xf numFmtId="44" fontId="0" fillId="0" borderId="10" xfId="42" applyFont="1" applyFill="1" applyBorder="1" applyAlignment="1">
      <alignment horizontal="center"/>
    </xf>
    <xf numFmtId="44" fontId="0" fillId="0" borderId="12" xfId="42" applyFont="1" applyFill="1" applyBorder="1" applyAlignment="1">
      <alignment horizontal="center"/>
    </xf>
    <xf numFmtId="44" fontId="0" fillId="34" borderId="10" xfId="0" applyNumberFormat="1" applyFill="1" applyBorder="1" applyAlignment="1">
      <alignment horizontal="center" vertical="center"/>
    </xf>
    <xf numFmtId="0" fontId="0" fillId="0" borderId="12" xfId="44" applyFont="1" applyBorder="1" applyAlignment="1">
      <alignment horizontal="center"/>
    </xf>
    <xf numFmtId="44" fontId="0" fillId="34" borderId="10" xfId="42" applyFont="1" applyFill="1" applyBorder="1" applyAlignment="1">
      <alignment horizontal="center" vertical="center"/>
    </xf>
    <xf numFmtId="44" fontId="0" fillId="34" borderId="12" xfId="42" applyFont="1" applyFill="1" applyBorder="1" applyAlignment="1">
      <alignment horizontal="center" vertical="center"/>
    </xf>
    <xf numFmtId="2" fontId="0" fillId="0" borderId="0" xfId="44" applyNumberFormat="1" applyFont="1" applyAlignment="1">
      <alignment vertical="center"/>
    </xf>
    <xf numFmtId="49" fontId="16" fillId="33" borderId="10" xfId="44" applyNumberFormat="1" applyFont="1" applyFill="1" applyBorder="1" applyAlignment="1">
      <alignment horizontal="center" vertical="center"/>
    </xf>
    <xf numFmtId="0" fontId="0" fillId="33" borderId="10" xfId="44" applyFont="1" applyFill="1" applyBorder="1" applyAlignment="1">
      <alignment horizontal="center"/>
    </xf>
    <xf numFmtId="49" fontId="0" fillId="0" borderId="10" xfId="44" applyNumberFormat="1" applyFont="1" applyBorder="1" applyAlignment="1">
      <alignment horizontal="center" vertical="center"/>
    </xf>
    <xf numFmtId="0" fontId="0" fillId="0" borderId="10" xfId="44" applyFont="1" applyBorder="1" applyAlignment="1">
      <alignment horizontal="center" vertical="center"/>
    </xf>
    <xf numFmtId="0" fontId="0" fillId="0" borderId="10" xfId="44" applyFont="1" applyBorder="1" applyAlignment="1">
      <alignment horizontal="center"/>
    </xf>
    <xf numFmtId="44" fontId="0" fillId="34" borderId="10" xfId="42" applyFont="1" applyFill="1" applyBorder="1" applyAlignment="1">
      <alignment horizontal="center"/>
    </xf>
    <xf numFmtId="49" fontId="0" fillId="0" borderId="0" xfId="44" applyNumberFormat="1" applyFont="1" applyAlignment="1">
      <alignment vertical="center"/>
    </xf>
    <xf numFmtId="44" fontId="0" fillId="0" borderId="10" xfId="42" applyFont="1" applyBorder="1" applyAlignment="1">
      <alignment horizontal="center"/>
    </xf>
    <xf numFmtId="0" fontId="16" fillId="33" borderId="10" xfId="44" applyFont="1" applyFill="1" applyBorder="1" applyAlignment="1">
      <alignment horizontal="center" vertical="center"/>
    </xf>
    <xf numFmtId="44" fontId="16" fillId="33" borderId="10" xfId="44" applyNumberFormat="1" applyFont="1" applyFill="1" applyBorder="1"/>
    <xf numFmtId="44" fontId="16" fillId="33" borderId="10" xfId="42" applyFont="1" applyFill="1" applyBorder="1" applyAlignment="1">
      <alignment horizontal="center"/>
    </xf>
    <xf numFmtId="44" fontId="16" fillId="0" borderId="10" xfId="44" applyNumberFormat="1" applyFont="1" applyBorder="1"/>
    <xf numFmtId="49" fontId="0" fillId="0" borderId="0" xfId="44" applyNumberFormat="1" applyFont="1" applyAlignment="1">
      <alignment horizontal="center" vertical="center"/>
    </xf>
    <xf numFmtId="0" fontId="0" fillId="0" borderId="0" xfId="46" applyFont="1" applyAlignment="1">
      <alignment wrapText="1"/>
    </xf>
    <xf numFmtId="0" fontId="0" fillId="0" borderId="0" xfId="44" applyFont="1" applyAlignment="1">
      <alignment horizontal="center" vertical="center"/>
    </xf>
    <xf numFmtId="0" fontId="0" fillId="0" borderId="0" xfId="44" applyFont="1" applyAlignment="1">
      <alignment horizontal="center"/>
    </xf>
    <xf numFmtId="44" fontId="0" fillId="0" borderId="0" xfId="42" applyFont="1" applyBorder="1" applyAlignment="1">
      <alignment horizontal="center"/>
    </xf>
    <xf numFmtId="44" fontId="0" fillId="35" borderId="0" xfId="42" applyFont="1" applyFill="1" applyBorder="1" applyAlignment="1">
      <alignment horizontal="center"/>
    </xf>
    <xf numFmtId="0" fontId="16" fillId="33" borderId="10" xfId="44" applyFont="1" applyFill="1" applyBorder="1" applyAlignment="1">
      <alignment horizontal="left"/>
    </xf>
    <xf numFmtId="0" fontId="16" fillId="33" borderId="10" xfId="44" applyFont="1" applyFill="1" applyBorder="1" applyAlignment="1">
      <alignment horizontal="center"/>
    </xf>
    <xf numFmtId="0" fontId="16" fillId="35" borderId="15" xfId="44" applyFont="1" applyFill="1" applyBorder="1"/>
    <xf numFmtId="0" fontId="22" fillId="0" borderId="16" xfId="44" applyFont="1" applyBorder="1"/>
    <xf numFmtId="0" fontId="21" fillId="0" borderId="10" xfId="46" applyFont="1" applyBorder="1" applyAlignment="1">
      <alignment wrapText="1"/>
    </xf>
    <xf numFmtId="0" fontId="22" fillId="0" borderId="0" xfId="44" applyFont="1"/>
    <xf numFmtId="0" fontId="21" fillId="0" borderId="10" xfId="46" applyFont="1" applyBorder="1" applyAlignment="1">
      <alignment horizontal="center" vertical="center" wrapText="1"/>
    </xf>
    <xf numFmtId="10" fontId="21" fillId="0" borderId="10" xfId="43" applyNumberFormat="1" applyFont="1" applyFill="1" applyBorder="1" applyAlignment="1">
      <alignment wrapText="1"/>
    </xf>
    <xf numFmtId="44" fontId="21" fillId="0" borderId="10" xfId="42" applyFont="1" applyFill="1" applyBorder="1" applyAlignment="1">
      <alignment horizontal="center" wrapText="1"/>
    </xf>
    <xf numFmtId="49" fontId="0" fillId="35" borderId="0" xfId="44" applyNumberFormat="1" applyFont="1" applyFill="1" applyAlignment="1">
      <alignment horizontal="center" vertical="center"/>
    </xf>
    <xf numFmtId="0" fontId="21" fillId="35" borderId="0" xfId="44" applyFont="1" applyFill="1" applyAlignment="1">
      <alignment wrapText="1"/>
    </xf>
    <xf numFmtId="0" fontId="0" fillId="35" borderId="0" xfId="44" applyFont="1" applyFill="1" applyAlignment="1">
      <alignment horizontal="center" vertical="center"/>
    </xf>
    <xf numFmtId="0" fontId="0" fillId="35" borderId="0" xfId="44" applyFont="1" applyFill="1" applyAlignment="1">
      <alignment horizontal="center"/>
    </xf>
    <xf numFmtId="49" fontId="0" fillId="35" borderId="17" xfId="44" applyNumberFormat="1" applyFont="1" applyFill="1" applyBorder="1" applyAlignment="1">
      <alignment horizontal="center" vertical="center"/>
    </xf>
    <xf numFmtId="14" fontId="21" fillId="35" borderId="17" xfId="44" applyNumberFormat="1" applyFont="1" applyFill="1" applyBorder="1" applyAlignment="1">
      <alignment horizontal="left" wrapText="1"/>
    </xf>
    <xf numFmtId="0" fontId="0" fillId="35" borderId="17" xfId="44" applyFont="1" applyFill="1" applyBorder="1" applyAlignment="1">
      <alignment horizontal="center" vertical="center"/>
    </xf>
    <xf numFmtId="0" fontId="0" fillId="35" borderId="17" xfId="44" applyFont="1" applyFill="1" applyBorder="1" applyAlignment="1">
      <alignment horizontal="center"/>
    </xf>
    <xf numFmtId="44" fontId="0" fillId="35" borderId="17" xfId="42" applyFont="1" applyFill="1" applyBorder="1" applyAlignment="1">
      <alignment horizontal="center"/>
    </xf>
    <xf numFmtId="44" fontId="0" fillId="35" borderId="17" xfId="42" applyFont="1" applyFill="1" applyBorder="1" applyAlignment="1">
      <alignment horizontal="left"/>
    </xf>
    <xf numFmtId="44" fontId="0" fillId="35" borderId="0" xfId="42" applyFont="1" applyFill="1" applyBorder="1" applyAlignment="1">
      <alignment horizontal="left"/>
    </xf>
    <xf numFmtId="9" fontId="0" fillId="0" borderId="0" xfId="43" applyFont="1"/>
    <xf numFmtId="49" fontId="0" fillId="0" borderId="14" xfId="44" applyNumberFormat="1" applyFont="1" applyBorder="1" applyAlignment="1">
      <alignment horizontal="center" vertical="center"/>
    </xf>
    <xf numFmtId="0" fontId="0" fillId="0" borderId="10" xfId="0" applyBorder="1"/>
    <xf numFmtId="0" fontId="1" fillId="0" borderId="10" xfId="0" applyFont="1" applyBorder="1" applyAlignment="1">
      <alignment horizontal="center" vertical="center"/>
    </xf>
    <xf numFmtId="0" fontId="0" fillId="0" borderId="10" xfId="44" applyFont="1" applyBorder="1"/>
    <xf numFmtId="0" fontId="0" fillId="0" borderId="10" xfId="44" applyFont="1" applyBorder="1" applyAlignment="1">
      <alignment vertical="center" wrapText="1"/>
    </xf>
    <xf numFmtId="0" fontId="1" fillId="0" borderId="10" xfId="7" applyFont="1" applyFill="1" applyBorder="1" applyAlignment="1">
      <alignment horizontal="center" vertical="center"/>
    </xf>
    <xf numFmtId="0" fontId="0" fillId="0" borderId="10" xfId="44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1" fontId="0" fillId="0" borderId="10" xfId="44" applyNumberFormat="1" applyFont="1" applyBorder="1" applyAlignment="1">
      <alignment horizontal="center" vertical="center"/>
    </xf>
    <xf numFmtId="43" fontId="16" fillId="33" borderId="10" xfId="47" applyFont="1" applyFill="1" applyBorder="1"/>
    <xf numFmtId="44" fontId="0" fillId="0" borderId="0" xfId="0" applyNumberFormat="1"/>
    <xf numFmtId="44" fontId="0" fillId="35" borderId="17" xfId="42" applyFont="1" applyFill="1" applyBorder="1" applyAlignment="1">
      <alignment horizontal="left"/>
    </xf>
    <xf numFmtId="49" fontId="16" fillId="33" borderId="10" xfId="44" applyNumberFormat="1" applyFont="1" applyFill="1" applyBorder="1" applyAlignment="1">
      <alignment horizontal="center" wrapText="1"/>
    </xf>
    <xf numFmtId="49" fontId="19" fillId="33" borderId="11" xfId="44" applyNumberFormat="1" applyFont="1" applyFill="1" applyBorder="1" applyAlignment="1">
      <alignment horizontal="center" vertical="center" wrapText="1"/>
    </xf>
    <xf numFmtId="0" fontId="19" fillId="33" borderId="10" xfId="44" applyFont="1" applyFill="1" applyBorder="1" applyAlignment="1">
      <alignment horizontal="center" vertical="center" wrapText="1"/>
    </xf>
    <xf numFmtId="0" fontId="19" fillId="33" borderId="12" xfId="44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vertical="center" wrapText="1"/>
    </xf>
  </cellXfs>
  <cellStyles count="48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7" builtinId="3"/>
    <cellStyle name="Kontrolní buňka" xfId="13" builtinId="23" customBuiltin="1"/>
    <cellStyle name="Měna" xfId="42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17" xfId="44" xr:uid="{2FD315AA-122D-4CE9-949D-67DF158CBB8D}"/>
    <cellStyle name="Normální 18" xfId="46" xr:uid="{CAEB8AE1-0C82-44EC-B43F-A7D3EFE53FE8}"/>
    <cellStyle name="Normální 22 2" xfId="45" xr:uid="{AFED0AEB-0640-47F4-B7DE-40B0C64EB05B}"/>
    <cellStyle name="Poznámka" xfId="15" builtinId="10" customBuiltin="1"/>
    <cellStyle name="Procenta" xfId="43" builtinId="5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CF0C-3DDA-4D59-AA38-F81F048FF9BF}">
  <sheetPr>
    <pageSetUpPr fitToPage="1"/>
  </sheetPr>
  <dimension ref="A1:K62"/>
  <sheetViews>
    <sheetView tabSelected="1" zoomScale="168" zoomScaleNormal="168" workbookViewId="0">
      <selection activeCell="F61" sqref="F61"/>
    </sheetView>
  </sheetViews>
  <sheetFormatPr baseColWidth="10" defaultColWidth="8.83203125" defaultRowHeight="15" x14ac:dyDescent="0.2"/>
  <cols>
    <col min="1" max="1" width="9.5" bestFit="1" customWidth="1"/>
    <col min="2" max="2" width="86.6640625" customWidth="1"/>
    <col min="3" max="3" width="18.5" bestFit="1" customWidth="1"/>
    <col min="4" max="4" width="11.83203125" bestFit="1" customWidth="1"/>
    <col min="5" max="5" width="18.5" bestFit="1" customWidth="1"/>
    <col min="6" max="6" width="18.5" customWidth="1"/>
    <col min="7" max="7" width="16.5" customWidth="1"/>
    <col min="8" max="8" width="9.1640625" customWidth="1"/>
    <col min="9" max="9" width="18.5" customWidth="1"/>
    <col min="10" max="10" width="14.6640625" bestFit="1" customWidth="1"/>
    <col min="11" max="11" width="18.5" customWidth="1"/>
    <col min="12" max="12" width="19" bestFit="1" customWidth="1"/>
    <col min="13" max="13" width="18" bestFit="1" customWidth="1"/>
    <col min="14" max="14" width="19" bestFit="1" customWidth="1"/>
  </cols>
  <sheetData>
    <row r="1" spans="1:11" x14ac:dyDescent="0.2">
      <c r="A1" s="68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2">
      <c r="A2" s="69" t="s">
        <v>1</v>
      </c>
      <c r="B2" s="70" t="s">
        <v>2</v>
      </c>
      <c r="C2" s="70" t="s">
        <v>3</v>
      </c>
      <c r="D2" s="71" t="s">
        <v>4</v>
      </c>
      <c r="E2" s="72" t="s">
        <v>5</v>
      </c>
      <c r="F2" s="72"/>
      <c r="G2" s="72"/>
      <c r="H2" s="1"/>
      <c r="I2" s="72" t="s">
        <v>6</v>
      </c>
      <c r="J2" s="72"/>
      <c r="K2" s="73" t="s">
        <v>7</v>
      </c>
    </row>
    <row r="3" spans="1:11" ht="16" x14ac:dyDescent="0.2">
      <c r="A3" s="69"/>
      <c r="B3" s="70"/>
      <c r="C3" s="70"/>
      <c r="D3" s="71"/>
      <c r="E3" s="2" t="s">
        <v>8</v>
      </c>
      <c r="F3" s="2" t="s">
        <v>82</v>
      </c>
      <c r="G3" s="2" t="s">
        <v>83</v>
      </c>
      <c r="H3" s="3"/>
      <c r="I3" s="2" t="s">
        <v>82</v>
      </c>
      <c r="J3" s="2" t="s">
        <v>83</v>
      </c>
      <c r="K3" s="73"/>
    </row>
    <row r="4" spans="1:11" x14ac:dyDescent="0.2">
      <c r="A4" s="4" t="s">
        <v>9</v>
      </c>
      <c r="B4" s="5" t="s">
        <v>10</v>
      </c>
      <c r="C4" s="6"/>
      <c r="D4" s="7"/>
      <c r="E4" s="8"/>
      <c r="F4" s="9"/>
      <c r="G4" s="9"/>
      <c r="H4" s="10"/>
      <c r="I4" s="9"/>
      <c r="J4" s="9"/>
      <c r="K4" s="73"/>
    </row>
    <row r="5" spans="1:11" x14ac:dyDescent="0.2">
      <c r="A5" s="56" t="s">
        <v>11</v>
      </c>
      <c r="B5" s="57" t="s">
        <v>100</v>
      </c>
      <c r="C5" s="58">
        <v>3</v>
      </c>
      <c r="D5" s="11" t="s">
        <v>12</v>
      </c>
      <c r="E5" s="12">
        <v>11701.8</v>
      </c>
      <c r="F5" s="11">
        <f>IF(E5="x","0",C5*E5)</f>
        <v>35105.399999999994</v>
      </c>
      <c r="G5" s="10" t="s">
        <v>0</v>
      </c>
      <c r="H5" s="10"/>
      <c r="I5" s="10">
        <f t="shared" ref="I5:I6" si="0">F5*1.21</f>
        <v>42477.533999999992</v>
      </c>
      <c r="J5" s="10" t="s">
        <v>0</v>
      </c>
      <c r="K5" s="10">
        <f t="shared" ref="K5:K28" si="1">I5-F5</f>
        <v>7372.1339999999982</v>
      </c>
    </row>
    <row r="6" spans="1:11" x14ac:dyDescent="0.2">
      <c r="A6" s="56" t="s">
        <v>13</v>
      </c>
      <c r="B6" s="57" t="s">
        <v>101</v>
      </c>
      <c r="C6" s="58">
        <v>6</v>
      </c>
      <c r="D6" s="11" t="s">
        <v>12</v>
      </c>
      <c r="E6" s="12">
        <v>5741.2</v>
      </c>
      <c r="F6" s="11">
        <f t="shared" ref="F6:F29" si="2">IF(E6="x","0",C6*E6)</f>
        <v>34447.199999999997</v>
      </c>
      <c r="G6" s="10" t="s">
        <v>0</v>
      </c>
      <c r="H6" s="10"/>
      <c r="I6" s="10">
        <f t="shared" si="0"/>
        <v>41681.111999999994</v>
      </c>
      <c r="J6" s="10" t="s">
        <v>0</v>
      </c>
      <c r="K6" s="10">
        <f t="shared" si="1"/>
        <v>7233.9119999999966</v>
      </c>
    </row>
    <row r="7" spans="1:11" x14ac:dyDescent="0.2">
      <c r="A7" s="56" t="s">
        <v>14</v>
      </c>
      <c r="B7" s="57" t="s">
        <v>102</v>
      </c>
      <c r="C7" s="58">
        <v>5</v>
      </c>
      <c r="D7" s="11" t="s">
        <v>12</v>
      </c>
      <c r="E7" s="12">
        <v>5741.2</v>
      </c>
      <c r="F7" s="11">
        <f t="shared" si="2"/>
        <v>28706</v>
      </c>
      <c r="G7" s="10" t="s">
        <v>0</v>
      </c>
      <c r="H7" s="10"/>
      <c r="I7" s="10">
        <f>F7*1.21</f>
        <v>34734.26</v>
      </c>
      <c r="J7" s="10" t="s">
        <v>0</v>
      </c>
      <c r="K7" s="10">
        <f t="shared" si="1"/>
        <v>6028.260000000002</v>
      </c>
    </row>
    <row r="8" spans="1:11" x14ac:dyDescent="0.2">
      <c r="A8" s="56" t="s">
        <v>15</v>
      </c>
      <c r="B8" s="57" t="s">
        <v>103</v>
      </c>
      <c r="C8" s="58">
        <v>33</v>
      </c>
      <c r="D8" s="11" t="s">
        <v>12</v>
      </c>
      <c r="E8" s="12">
        <v>5741.2</v>
      </c>
      <c r="F8" s="11">
        <f t="shared" si="2"/>
        <v>189459.6</v>
      </c>
      <c r="G8" s="10" t="s">
        <v>0</v>
      </c>
      <c r="H8" s="10"/>
      <c r="I8" s="10">
        <f t="shared" ref="I8:I29" si="3">F8*1.21</f>
        <v>229246.11600000001</v>
      </c>
      <c r="J8" s="10" t="s">
        <v>0</v>
      </c>
      <c r="K8" s="10">
        <f t="shared" si="1"/>
        <v>39786.516000000003</v>
      </c>
    </row>
    <row r="9" spans="1:11" x14ac:dyDescent="0.2">
      <c r="A9" s="56" t="s">
        <v>16</v>
      </c>
      <c r="B9" s="57" t="s">
        <v>104</v>
      </c>
      <c r="C9" s="58">
        <v>54</v>
      </c>
      <c r="D9" s="11" t="s">
        <v>12</v>
      </c>
      <c r="E9" s="12">
        <v>5845.95</v>
      </c>
      <c r="F9" s="11">
        <f t="shared" si="2"/>
        <v>315681.3</v>
      </c>
      <c r="G9" s="10" t="s">
        <v>0</v>
      </c>
      <c r="H9" s="10"/>
      <c r="I9" s="10">
        <f t="shared" si="3"/>
        <v>381974.37299999996</v>
      </c>
      <c r="J9" s="10" t="s">
        <v>0</v>
      </c>
      <c r="K9" s="10">
        <f t="shared" si="1"/>
        <v>66293.072999999975</v>
      </c>
    </row>
    <row r="10" spans="1:11" x14ac:dyDescent="0.2">
      <c r="A10" s="56" t="s">
        <v>17</v>
      </c>
      <c r="B10" s="57" t="s">
        <v>105</v>
      </c>
      <c r="C10" s="58">
        <v>35</v>
      </c>
      <c r="D10" s="11" t="s">
        <v>12</v>
      </c>
      <c r="E10" s="12">
        <v>5845.95</v>
      </c>
      <c r="F10" s="11">
        <f t="shared" si="2"/>
        <v>204608.25</v>
      </c>
      <c r="G10" s="10" t="s">
        <v>0</v>
      </c>
      <c r="H10" s="10"/>
      <c r="I10" s="10">
        <f t="shared" si="3"/>
        <v>247575.98249999998</v>
      </c>
      <c r="J10" s="10" t="s">
        <v>0</v>
      </c>
      <c r="K10" s="10">
        <f t="shared" si="1"/>
        <v>42967.732499999984</v>
      </c>
    </row>
    <row r="11" spans="1:11" x14ac:dyDescent="0.2">
      <c r="A11" s="56" t="s">
        <v>18</v>
      </c>
      <c r="B11" s="57" t="s">
        <v>106</v>
      </c>
      <c r="C11" s="58">
        <v>10</v>
      </c>
      <c r="D11" s="11" t="s">
        <v>12</v>
      </c>
      <c r="E11" s="12">
        <v>5845.95</v>
      </c>
      <c r="F11" s="11">
        <f t="shared" si="2"/>
        <v>58459.5</v>
      </c>
      <c r="G11" s="10" t="s">
        <v>0</v>
      </c>
      <c r="H11" s="10"/>
      <c r="I11" s="10">
        <f t="shared" si="3"/>
        <v>70735.994999999995</v>
      </c>
      <c r="J11" s="10" t="s">
        <v>0</v>
      </c>
      <c r="K11" s="10">
        <f t="shared" si="1"/>
        <v>12276.494999999995</v>
      </c>
    </row>
    <row r="12" spans="1:11" x14ac:dyDescent="0.2">
      <c r="A12" s="56" t="s">
        <v>19</v>
      </c>
      <c r="B12" s="57" t="s">
        <v>107</v>
      </c>
      <c r="C12" s="58">
        <v>248</v>
      </c>
      <c r="D12" s="11" t="s">
        <v>12</v>
      </c>
      <c r="E12" s="12">
        <v>5741.2</v>
      </c>
      <c r="F12" s="11">
        <f t="shared" si="2"/>
        <v>1423817.5999999999</v>
      </c>
      <c r="G12" s="10" t="s">
        <v>0</v>
      </c>
      <c r="H12" s="10"/>
      <c r="I12" s="10">
        <f t="shared" si="3"/>
        <v>1722819.2959999999</v>
      </c>
      <c r="J12" s="10" t="s">
        <v>0</v>
      </c>
      <c r="K12" s="10">
        <f t="shared" si="1"/>
        <v>299001.696</v>
      </c>
    </row>
    <row r="13" spans="1:11" x14ac:dyDescent="0.2">
      <c r="A13" s="56" t="s">
        <v>20</v>
      </c>
      <c r="B13" s="57" t="s">
        <v>108</v>
      </c>
      <c r="C13" s="58">
        <v>84</v>
      </c>
      <c r="D13" s="11" t="s">
        <v>12</v>
      </c>
      <c r="E13" s="12">
        <v>5845.95</v>
      </c>
      <c r="F13" s="11">
        <f t="shared" si="2"/>
        <v>491059.8</v>
      </c>
      <c r="G13" s="10" t="s">
        <v>0</v>
      </c>
      <c r="H13" s="10"/>
      <c r="I13" s="10">
        <f t="shared" si="3"/>
        <v>594182.35800000001</v>
      </c>
      <c r="J13" s="10" t="s">
        <v>0</v>
      </c>
      <c r="K13" s="10">
        <f t="shared" si="1"/>
        <v>103122.55800000002</v>
      </c>
    </row>
    <row r="14" spans="1:11" x14ac:dyDescent="0.2">
      <c r="A14" s="56" t="s">
        <v>23</v>
      </c>
      <c r="B14" s="57" t="s">
        <v>109</v>
      </c>
      <c r="C14" s="58">
        <v>5</v>
      </c>
      <c r="D14" s="11" t="s">
        <v>12</v>
      </c>
      <c r="E14" s="12">
        <v>5845.95</v>
      </c>
      <c r="F14" s="11">
        <f t="shared" si="2"/>
        <v>29229.75</v>
      </c>
      <c r="G14" s="10" t="s">
        <v>0</v>
      </c>
      <c r="H14" s="10"/>
      <c r="I14" s="10">
        <f t="shared" si="3"/>
        <v>35367.997499999998</v>
      </c>
      <c r="J14" s="10" t="s">
        <v>0</v>
      </c>
      <c r="K14" s="10">
        <f t="shared" si="1"/>
        <v>6138.2474999999977</v>
      </c>
    </row>
    <row r="15" spans="1:11" x14ac:dyDescent="0.2">
      <c r="A15" s="56" t="s">
        <v>24</v>
      </c>
      <c r="B15" s="57" t="s">
        <v>110</v>
      </c>
      <c r="C15" s="58">
        <v>46</v>
      </c>
      <c r="D15" s="11" t="s">
        <v>12</v>
      </c>
      <c r="E15" s="12">
        <v>5845.95</v>
      </c>
      <c r="F15" s="11">
        <f t="shared" si="2"/>
        <v>268913.7</v>
      </c>
      <c r="G15" s="10" t="s">
        <v>0</v>
      </c>
      <c r="H15" s="10"/>
      <c r="I15" s="10">
        <f t="shared" si="3"/>
        <v>325385.57699999999</v>
      </c>
      <c r="J15" s="10" t="s">
        <v>0</v>
      </c>
      <c r="K15" s="10">
        <f t="shared" si="1"/>
        <v>56471.876999999979</v>
      </c>
    </row>
    <row r="16" spans="1:11" x14ac:dyDescent="0.2">
      <c r="A16" s="56" t="s">
        <v>25</v>
      </c>
      <c r="B16" s="57" t="s">
        <v>111</v>
      </c>
      <c r="C16" s="58">
        <v>7</v>
      </c>
      <c r="D16" s="11" t="s">
        <v>12</v>
      </c>
      <c r="E16" s="12">
        <v>5741.2</v>
      </c>
      <c r="F16" s="11">
        <f t="shared" si="2"/>
        <v>40188.400000000001</v>
      </c>
      <c r="G16" s="10" t="s">
        <v>0</v>
      </c>
      <c r="H16" s="10"/>
      <c r="I16" s="10">
        <f t="shared" si="3"/>
        <v>48627.964</v>
      </c>
      <c r="J16" s="10" t="s">
        <v>0</v>
      </c>
      <c r="K16" s="10">
        <f t="shared" si="1"/>
        <v>8439.5639999999985</v>
      </c>
    </row>
    <row r="17" spans="1:11" x14ac:dyDescent="0.2">
      <c r="A17" s="56" t="s">
        <v>26</v>
      </c>
      <c r="B17" s="57" t="s">
        <v>112</v>
      </c>
      <c r="C17" s="58">
        <v>3</v>
      </c>
      <c r="D17" s="11" t="s">
        <v>12</v>
      </c>
      <c r="E17" s="12">
        <v>5845.95</v>
      </c>
      <c r="F17" s="11">
        <f t="shared" si="2"/>
        <v>17537.849999999999</v>
      </c>
      <c r="G17" s="10" t="s">
        <v>0</v>
      </c>
      <c r="H17" s="10"/>
      <c r="I17" s="10">
        <f t="shared" si="3"/>
        <v>21220.798499999997</v>
      </c>
      <c r="J17" s="10" t="s">
        <v>0</v>
      </c>
      <c r="K17" s="10">
        <f t="shared" si="1"/>
        <v>3682.9484999999986</v>
      </c>
    </row>
    <row r="18" spans="1:11" x14ac:dyDescent="0.2">
      <c r="A18" s="56" t="s">
        <v>27</v>
      </c>
      <c r="B18" s="57" t="s">
        <v>113</v>
      </c>
      <c r="C18" s="58">
        <v>5</v>
      </c>
      <c r="D18" s="11" t="s">
        <v>12</v>
      </c>
      <c r="E18" s="12">
        <v>5845.95</v>
      </c>
      <c r="F18" s="11">
        <f t="shared" si="2"/>
        <v>29229.75</v>
      </c>
      <c r="G18" s="10" t="s">
        <v>0</v>
      </c>
      <c r="H18" s="10"/>
      <c r="I18" s="10">
        <f t="shared" si="3"/>
        <v>35367.997499999998</v>
      </c>
      <c r="J18" s="10" t="s">
        <v>0</v>
      </c>
      <c r="K18" s="10">
        <f t="shared" si="1"/>
        <v>6138.2474999999977</v>
      </c>
    </row>
    <row r="19" spans="1:11" x14ac:dyDescent="0.2">
      <c r="A19" s="56" t="s">
        <v>28</v>
      </c>
      <c r="B19" s="57" t="s">
        <v>114</v>
      </c>
      <c r="C19" s="58">
        <v>3</v>
      </c>
      <c r="D19" s="11" t="s">
        <v>12</v>
      </c>
      <c r="E19" s="12">
        <v>5845.95</v>
      </c>
      <c r="F19" s="11">
        <f t="shared" si="2"/>
        <v>17537.849999999999</v>
      </c>
      <c r="G19" s="10" t="s">
        <v>0</v>
      </c>
      <c r="H19" s="10"/>
      <c r="I19" s="10">
        <f t="shared" si="3"/>
        <v>21220.798499999997</v>
      </c>
      <c r="J19" s="10" t="s">
        <v>0</v>
      </c>
      <c r="K19" s="10">
        <f t="shared" si="1"/>
        <v>3682.9484999999986</v>
      </c>
    </row>
    <row r="20" spans="1:11" x14ac:dyDescent="0.2">
      <c r="A20" s="56" t="s">
        <v>29</v>
      </c>
      <c r="B20" s="57" t="s">
        <v>115</v>
      </c>
      <c r="C20" s="58">
        <v>24</v>
      </c>
      <c r="D20" s="11" t="s">
        <v>12</v>
      </c>
      <c r="E20" s="12">
        <v>5845.95</v>
      </c>
      <c r="F20" s="11">
        <f t="shared" si="2"/>
        <v>140302.79999999999</v>
      </c>
      <c r="G20" s="10" t="s">
        <v>0</v>
      </c>
      <c r="H20" s="10"/>
      <c r="I20" s="10">
        <f t="shared" si="3"/>
        <v>169766.38799999998</v>
      </c>
      <c r="J20" s="10" t="s">
        <v>0</v>
      </c>
      <c r="K20" s="10">
        <f t="shared" si="1"/>
        <v>29463.587999999989</v>
      </c>
    </row>
    <row r="21" spans="1:11" x14ac:dyDescent="0.2">
      <c r="A21" s="56" t="s">
        <v>30</v>
      </c>
      <c r="B21" s="57" t="s">
        <v>116</v>
      </c>
      <c r="C21" s="58">
        <v>13</v>
      </c>
      <c r="D21" s="11" t="s">
        <v>12</v>
      </c>
      <c r="E21" s="12">
        <v>5845.95</v>
      </c>
      <c r="F21" s="11">
        <f t="shared" si="2"/>
        <v>75997.349999999991</v>
      </c>
      <c r="G21" s="10" t="s">
        <v>0</v>
      </c>
      <c r="H21" s="10"/>
      <c r="I21" s="10">
        <f t="shared" si="3"/>
        <v>91956.793499999985</v>
      </c>
      <c r="J21" s="10" t="s">
        <v>0</v>
      </c>
      <c r="K21" s="10">
        <f t="shared" si="1"/>
        <v>15959.443499999994</v>
      </c>
    </row>
    <row r="22" spans="1:11" x14ac:dyDescent="0.2">
      <c r="A22" s="56" t="s">
        <v>31</v>
      </c>
      <c r="B22" s="57" t="s">
        <v>84</v>
      </c>
      <c r="C22" s="58">
        <v>12</v>
      </c>
      <c r="D22" s="11" t="s">
        <v>12</v>
      </c>
      <c r="E22" s="12">
        <v>7645</v>
      </c>
      <c r="F22" s="11">
        <f t="shared" si="2"/>
        <v>91740</v>
      </c>
      <c r="G22" s="10" t="s">
        <v>0</v>
      </c>
      <c r="H22" s="10"/>
      <c r="I22" s="10">
        <f t="shared" si="3"/>
        <v>111005.4</v>
      </c>
      <c r="J22" s="10" t="s">
        <v>0</v>
      </c>
      <c r="K22" s="10">
        <f t="shared" si="1"/>
        <v>19265.399999999994</v>
      </c>
    </row>
    <row r="23" spans="1:11" x14ac:dyDescent="0.2">
      <c r="A23" s="56" t="s">
        <v>32</v>
      </c>
      <c r="B23" s="57" t="s">
        <v>85</v>
      </c>
      <c r="C23" s="58">
        <v>4</v>
      </c>
      <c r="D23" s="11" t="s">
        <v>12</v>
      </c>
      <c r="E23" s="12">
        <v>19039.400000000001</v>
      </c>
      <c r="F23" s="11">
        <f t="shared" si="2"/>
        <v>76157.600000000006</v>
      </c>
      <c r="G23" s="10" t="s">
        <v>0</v>
      </c>
      <c r="H23" s="10"/>
      <c r="I23" s="10">
        <f t="shared" si="3"/>
        <v>92150.696000000011</v>
      </c>
      <c r="J23" s="10" t="s">
        <v>0</v>
      </c>
      <c r="K23" s="10">
        <f t="shared" si="1"/>
        <v>15993.096000000005</v>
      </c>
    </row>
    <row r="24" spans="1:11" x14ac:dyDescent="0.2">
      <c r="A24" s="56" t="s">
        <v>33</v>
      </c>
      <c r="B24" s="57" t="s">
        <v>86</v>
      </c>
      <c r="C24" s="58">
        <v>19</v>
      </c>
      <c r="D24" s="11" t="s">
        <v>12</v>
      </c>
      <c r="E24" s="12">
        <v>2950.35</v>
      </c>
      <c r="F24" s="11">
        <f t="shared" si="2"/>
        <v>56056.65</v>
      </c>
      <c r="G24" s="10" t="s">
        <v>0</v>
      </c>
      <c r="H24" s="10"/>
      <c r="I24" s="10">
        <f t="shared" si="3"/>
        <v>67828.546499999997</v>
      </c>
      <c r="J24" s="10" t="s">
        <v>0</v>
      </c>
      <c r="K24" s="10">
        <f t="shared" si="1"/>
        <v>11771.896499999995</v>
      </c>
    </row>
    <row r="25" spans="1:11" x14ac:dyDescent="0.2">
      <c r="A25" s="56" t="s">
        <v>34</v>
      </c>
      <c r="B25" s="57" t="s">
        <v>21</v>
      </c>
      <c r="C25" s="58">
        <v>150</v>
      </c>
      <c r="D25" s="13" t="s">
        <v>22</v>
      </c>
      <c r="E25" s="14">
        <v>14.9</v>
      </c>
      <c r="F25" s="11">
        <f t="shared" si="2"/>
        <v>2235</v>
      </c>
      <c r="G25" s="10" t="s">
        <v>0</v>
      </c>
      <c r="H25" s="10"/>
      <c r="I25" s="10">
        <f t="shared" si="3"/>
        <v>2704.35</v>
      </c>
      <c r="J25" s="10" t="s">
        <v>0</v>
      </c>
      <c r="K25" s="10">
        <f t="shared" si="1"/>
        <v>469.34999999999991</v>
      </c>
    </row>
    <row r="26" spans="1:11" x14ac:dyDescent="0.2">
      <c r="A26" s="56" t="s">
        <v>72</v>
      </c>
      <c r="B26" s="57" t="s">
        <v>90</v>
      </c>
      <c r="C26" s="58">
        <v>4580</v>
      </c>
      <c r="D26" s="13" t="s">
        <v>22</v>
      </c>
      <c r="E26" s="15">
        <v>24.5</v>
      </c>
      <c r="F26" s="11">
        <f t="shared" si="2"/>
        <v>112210</v>
      </c>
      <c r="G26" s="10" t="s">
        <v>0</v>
      </c>
      <c r="H26" s="10"/>
      <c r="I26" s="10">
        <f t="shared" si="3"/>
        <v>135774.1</v>
      </c>
      <c r="J26" s="10" t="s">
        <v>0</v>
      </c>
      <c r="K26" s="10">
        <f t="shared" si="1"/>
        <v>23564.100000000006</v>
      </c>
    </row>
    <row r="27" spans="1:11" x14ac:dyDescent="0.2">
      <c r="A27" s="56" t="s">
        <v>73</v>
      </c>
      <c r="B27" s="57" t="s">
        <v>87</v>
      </c>
      <c r="C27" s="58">
        <v>84</v>
      </c>
      <c r="D27" s="13" t="s">
        <v>12</v>
      </c>
      <c r="E27" s="15"/>
      <c r="F27" s="11">
        <f t="shared" si="2"/>
        <v>0</v>
      </c>
      <c r="G27" s="10" t="s">
        <v>0</v>
      </c>
      <c r="H27" s="10"/>
      <c r="I27" s="10">
        <f t="shared" si="3"/>
        <v>0</v>
      </c>
      <c r="J27" s="10" t="s">
        <v>0</v>
      </c>
      <c r="K27" s="10">
        <f t="shared" si="1"/>
        <v>0</v>
      </c>
    </row>
    <row r="28" spans="1:11" x14ac:dyDescent="0.2">
      <c r="A28" s="56" t="s">
        <v>74</v>
      </c>
      <c r="B28" s="57" t="s">
        <v>88</v>
      </c>
      <c r="C28" s="58">
        <v>22</v>
      </c>
      <c r="D28" s="13" t="s">
        <v>12</v>
      </c>
      <c r="E28" s="15">
        <v>458</v>
      </c>
      <c r="F28" s="11">
        <f t="shared" si="2"/>
        <v>10076</v>
      </c>
      <c r="G28" s="10" t="s">
        <v>0</v>
      </c>
      <c r="H28" s="10"/>
      <c r="I28" s="10">
        <f t="shared" si="3"/>
        <v>12191.96</v>
      </c>
      <c r="J28" s="10" t="s">
        <v>0</v>
      </c>
      <c r="K28" s="10">
        <f t="shared" si="1"/>
        <v>2115.9599999999991</v>
      </c>
    </row>
    <row r="29" spans="1:11" x14ac:dyDescent="0.2">
      <c r="A29" s="56" t="s">
        <v>91</v>
      </c>
      <c r="B29" s="59" t="s">
        <v>75</v>
      </c>
      <c r="C29" s="58">
        <v>84</v>
      </c>
      <c r="D29" s="13" t="s">
        <v>12</v>
      </c>
      <c r="E29" s="15">
        <v>95</v>
      </c>
      <c r="F29" s="11">
        <f t="shared" si="2"/>
        <v>7980</v>
      </c>
      <c r="G29" s="10" t="s">
        <v>0</v>
      </c>
      <c r="H29" s="10"/>
      <c r="I29" s="10">
        <f t="shared" si="3"/>
        <v>9655.7999999999993</v>
      </c>
      <c r="J29" s="10" t="s">
        <v>0</v>
      </c>
      <c r="K29" s="10">
        <f t="shared" ref="K29" si="4">I29-F29</f>
        <v>1675.7999999999993</v>
      </c>
    </row>
    <row r="30" spans="1:11" s="16" customFormat="1" x14ac:dyDescent="0.2"/>
    <row r="31" spans="1:11" x14ac:dyDescent="0.2">
      <c r="A31" s="17" t="s">
        <v>35</v>
      </c>
      <c r="B31" s="5" t="s">
        <v>36</v>
      </c>
      <c r="C31" s="6"/>
      <c r="D31" s="18"/>
      <c r="E31" s="18"/>
      <c r="F31" s="9"/>
      <c r="G31" s="9"/>
      <c r="H31" s="10"/>
      <c r="I31" s="9"/>
      <c r="J31" s="9"/>
      <c r="K31" s="9"/>
    </row>
    <row r="32" spans="1:11" x14ac:dyDescent="0.2">
      <c r="A32" s="19" t="s">
        <v>37</v>
      </c>
      <c r="B32" s="59" t="s">
        <v>38</v>
      </c>
      <c r="C32" s="20">
        <v>599</v>
      </c>
      <c r="D32" s="21" t="s">
        <v>12</v>
      </c>
      <c r="E32" s="22">
        <v>190</v>
      </c>
      <c r="F32" s="11">
        <f>IF(E32="x","0",C32*E32)</f>
        <v>113810</v>
      </c>
      <c r="G32" s="10" t="s">
        <v>0</v>
      </c>
      <c r="H32" s="10"/>
      <c r="I32" s="10">
        <f>F32*1.21</f>
        <v>137710.1</v>
      </c>
      <c r="J32" s="10" t="s">
        <v>0</v>
      </c>
      <c r="K32" s="10">
        <f>I32-F32</f>
        <v>23900.100000000006</v>
      </c>
    </row>
    <row r="33" spans="1:11" x14ac:dyDescent="0.2">
      <c r="A33" s="19" t="s">
        <v>39</v>
      </c>
      <c r="B33" s="59" t="s">
        <v>99</v>
      </c>
      <c r="C33" s="20">
        <v>584</v>
      </c>
      <c r="D33" s="21" t="s">
        <v>12</v>
      </c>
      <c r="E33" s="22">
        <v>565</v>
      </c>
      <c r="F33" s="11">
        <f t="shared" ref="F33:F41" si="5">IF(E33="x","0",C33*E33)</f>
        <v>329960</v>
      </c>
      <c r="G33" s="10" t="s">
        <v>0</v>
      </c>
      <c r="H33" s="10"/>
      <c r="I33" s="10">
        <f>F33*1.21</f>
        <v>399251.6</v>
      </c>
      <c r="J33" s="10" t="s">
        <v>0</v>
      </c>
      <c r="K33" s="10">
        <f>I33-F33</f>
        <v>69291.599999999977</v>
      </c>
    </row>
    <row r="34" spans="1:11" x14ac:dyDescent="0.2">
      <c r="A34" s="19" t="s">
        <v>40</v>
      </c>
      <c r="B34" s="59" t="s">
        <v>98</v>
      </c>
      <c r="C34" s="20">
        <f>C26+C25</f>
        <v>4730</v>
      </c>
      <c r="D34" s="21" t="s">
        <v>22</v>
      </c>
      <c r="E34" s="22">
        <v>10</v>
      </c>
      <c r="F34" s="11">
        <f t="shared" si="5"/>
        <v>47300</v>
      </c>
      <c r="G34" s="10" t="s">
        <v>0</v>
      </c>
      <c r="H34" s="10"/>
      <c r="I34" s="10">
        <f>F34*1.21</f>
        <v>57233</v>
      </c>
      <c r="J34" s="10" t="s">
        <v>0</v>
      </c>
      <c r="K34" s="10">
        <f>I34-F34</f>
        <v>9933</v>
      </c>
    </row>
    <row r="35" spans="1:11" ht="29" customHeight="1" x14ac:dyDescent="0.2">
      <c r="A35" s="19" t="s">
        <v>77</v>
      </c>
      <c r="B35" s="60" t="s">
        <v>92</v>
      </c>
      <c r="C35" s="61">
        <v>12</v>
      </c>
      <c r="D35" s="20" t="s">
        <v>12</v>
      </c>
      <c r="E35" s="22">
        <v>2450</v>
      </c>
      <c r="F35" s="11">
        <f t="shared" si="5"/>
        <v>29400</v>
      </c>
      <c r="G35" s="10" t="s">
        <v>0</v>
      </c>
      <c r="H35" s="10"/>
      <c r="I35" s="10">
        <f t="shared" ref="I35:J42" si="6">F35*1.21</f>
        <v>35574</v>
      </c>
      <c r="J35" s="10" t="s">
        <v>0</v>
      </c>
      <c r="K35" s="10">
        <f t="shared" ref="K35:K41" si="7">I35-F35</f>
        <v>6174</v>
      </c>
    </row>
    <row r="36" spans="1:11" ht="29" customHeight="1" x14ac:dyDescent="0.2">
      <c r="A36" s="19" t="s">
        <v>41</v>
      </c>
      <c r="B36" s="60" t="s">
        <v>93</v>
      </c>
      <c r="C36" s="61">
        <v>4</v>
      </c>
      <c r="D36" s="20" t="s">
        <v>12</v>
      </c>
      <c r="E36" s="22">
        <v>3890</v>
      </c>
      <c r="F36" s="11">
        <f t="shared" si="5"/>
        <v>15560</v>
      </c>
      <c r="G36" s="10"/>
      <c r="H36" s="10"/>
      <c r="I36" s="10">
        <f t="shared" si="6"/>
        <v>18827.599999999999</v>
      </c>
      <c r="J36" s="10"/>
      <c r="K36" s="10">
        <f t="shared" si="7"/>
        <v>3267.5999999999985</v>
      </c>
    </row>
    <row r="37" spans="1:11" ht="64" x14ac:dyDescent="0.2">
      <c r="A37" s="19" t="s">
        <v>42</v>
      </c>
      <c r="B37" s="62" t="s">
        <v>95</v>
      </c>
      <c r="C37" s="61">
        <v>12</v>
      </c>
      <c r="D37" s="20" t="s">
        <v>12</v>
      </c>
      <c r="E37" s="22">
        <v>5890</v>
      </c>
      <c r="F37" s="11">
        <f t="shared" si="5"/>
        <v>70680</v>
      </c>
      <c r="G37" s="10" t="s">
        <v>0</v>
      </c>
      <c r="H37" s="10"/>
      <c r="I37" s="10">
        <f t="shared" si="6"/>
        <v>85522.8</v>
      </c>
      <c r="J37" s="10" t="s">
        <v>0</v>
      </c>
      <c r="K37" s="10">
        <f t="shared" si="7"/>
        <v>14842.800000000003</v>
      </c>
    </row>
    <row r="38" spans="1:11" ht="64" x14ac:dyDescent="0.2">
      <c r="A38" s="19" t="s">
        <v>43</v>
      </c>
      <c r="B38" s="62" t="s">
        <v>94</v>
      </c>
      <c r="C38" s="61">
        <v>4</v>
      </c>
      <c r="D38" s="20" t="s">
        <v>12</v>
      </c>
      <c r="E38" s="22">
        <v>9670</v>
      </c>
      <c r="F38" s="11">
        <f t="shared" si="5"/>
        <v>38680</v>
      </c>
      <c r="G38" s="10" t="s">
        <v>0</v>
      </c>
      <c r="H38" s="10"/>
      <c r="I38" s="10">
        <f t="shared" si="6"/>
        <v>46802.799999999996</v>
      </c>
      <c r="J38" s="10" t="s">
        <v>0</v>
      </c>
      <c r="K38" s="10">
        <f t="shared" si="7"/>
        <v>8122.7999999999956</v>
      </c>
    </row>
    <row r="39" spans="1:11" x14ac:dyDescent="0.2">
      <c r="A39" s="19" t="s">
        <v>44</v>
      </c>
      <c r="B39" s="57" t="s">
        <v>89</v>
      </c>
      <c r="C39" s="20">
        <v>19</v>
      </c>
      <c r="D39" s="21" t="s">
        <v>12</v>
      </c>
      <c r="E39" s="22">
        <v>240</v>
      </c>
      <c r="F39" s="11">
        <f t="shared" si="5"/>
        <v>4560</v>
      </c>
      <c r="G39" s="10" t="s">
        <v>0</v>
      </c>
      <c r="H39" s="10"/>
      <c r="I39" s="10">
        <f t="shared" si="6"/>
        <v>5517.5999999999995</v>
      </c>
      <c r="J39" s="10" t="s">
        <v>0</v>
      </c>
      <c r="K39" s="10">
        <f t="shared" si="7"/>
        <v>957.59999999999945</v>
      </c>
    </row>
    <row r="40" spans="1:11" x14ac:dyDescent="0.2">
      <c r="A40" s="19" t="s">
        <v>45</v>
      </c>
      <c r="B40" s="57" t="s">
        <v>79</v>
      </c>
      <c r="C40" s="20">
        <v>19</v>
      </c>
      <c r="D40" s="21" t="s">
        <v>12</v>
      </c>
      <c r="E40" s="22">
        <v>260</v>
      </c>
      <c r="F40" s="11">
        <f t="shared" si="5"/>
        <v>4940</v>
      </c>
      <c r="G40" s="10" t="s">
        <v>0</v>
      </c>
      <c r="H40" s="10"/>
      <c r="I40" s="10">
        <f t="shared" si="6"/>
        <v>5977.4</v>
      </c>
      <c r="J40" s="10" t="s">
        <v>0</v>
      </c>
      <c r="K40" s="10">
        <f t="shared" si="7"/>
        <v>1037.3999999999996</v>
      </c>
    </row>
    <row r="41" spans="1:11" ht="16" x14ac:dyDescent="0.2">
      <c r="A41" s="19" t="s">
        <v>46</v>
      </c>
      <c r="B41" s="63" t="s">
        <v>49</v>
      </c>
      <c r="C41" s="20">
        <v>16</v>
      </c>
      <c r="D41" s="21" t="s">
        <v>12</v>
      </c>
      <c r="E41" s="22">
        <v>135</v>
      </c>
      <c r="F41" s="11">
        <f t="shared" si="5"/>
        <v>2160</v>
      </c>
      <c r="G41" s="10" t="s">
        <v>0</v>
      </c>
      <c r="H41" s="10"/>
      <c r="I41" s="10">
        <f t="shared" si="6"/>
        <v>2613.6</v>
      </c>
      <c r="J41" s="10" t="s">
        <v>0</v>
      </c>
      <c r="K41" s="10">
        <f t="shared" si="7"/>
        <v>453.59999999999991</v>
      </c>
    </row>
    <row r="42" spans="1:11" ht="16" x14ac:dyDescent="0.2">
      <c r="A42" s="19" t="s">
        <v>47</v>
      </c>
      <c r="B42" s="62" t="s">
        <v>78</v>
      </c>
      <c r="C42" s="20">
        <v>1</v>
      </c>
      <c r="D42" s="21" t="s">
        <v>48</v>
      </c>
      <c r="E42" s="22">
        <v>15000</v>
      </c>
      <c r="F42" s="10" t="s">
        <v>0</v>
      </c>
      <c r="G42" s="10">
        <f t="shared" ref="G42" si="8">C42*E42</f>
        <v>15000</v>
      </c>
      <c r="H42" s="10"/>
      <c r="I42" s="10" t="s">
        <v>0</v>
      </c>
      <c r="J42" s="10">
        <f t="shared" si="6"/>
        <v>18150</v>
      </c>
      <c r="K42" s="10">
        <f t="shared" ref="K42" si="9">J42-G42</f>
        <v>3150</v>
      </c>
    </row>
    <row r="43" spans="1:11" s="23" customFormat="1" x14ac:dyDescent="0.2"/>
    <row r="44" spans="1:11" x14ac:dyDescent="0.2">
      <c r="A44" s="17" t="s">
        <v>50</v>
      </c>
      <c r="B44" s="5" t="s">
        <v>51</v>
      </c>
      <c r="C44" s="6"/>
      <c r="D44" s="18"/>
      <c r="E44" s="18"/>
      <c r="F44" s="9"/>
      <c r="G44" s="9"/>
      <c r="H44" s="10"/>
      <c r="I44" s="9"/>
      <c r="J44" s="9"/>
      <c r="K44" s="9"/>
    </row>
    <row r="45" spans="1:11" x14ac:dyDescent="0.2">
      <c r="A45" s="21" t="s">
        <v>52</v>
      </c>
      <c r="B45" s="59" t="s">
        <v>53</v>
      </c>
      <c r="C45" s="64">
        <v>467.20000000000005</v>
      </c>
      <c r="D45" s="21" t="s">
        <v>54</v>
      </c>
      <c r="E45" s="22">
        <v>150</v>
      </c>
      <c r="F45" s="24">
        <f t="shared" ref="F45:F46" si="10">C45*E45</f>
        <v>70080</v>
      </c>
      <c r="G45" s="24" t="s">
        <v>0</v>
      </c>
      <c r="H45" s="10"/>
      <c r="I45" s="10">
        <f>F45*1.21</f>
        <v>84796.800000000003</v>
      </c>
      <c r="J45" s="24" t="s">
        <v>0</v>
      </c>
      <c r="K45" s="10">
        <f>I45-F45</f>
        <v>14716.800000000003</v>
      </c>
    </row>
    <row r="46" spans="1:11" x14ac:dyDescent="0.2">
      <c r="A46" s="21" t="s">
        <v>55</v>
      </c>
      <c r="B46" s="59" t="s">
        <v>56</v>
      </c>
      <c r="C46" s="64">
        <v>584</v>
      </c>
      <c r="D46" s="21" t="s">
        <v>12</v>
      </c>
      <c r="E46" s="22">
        <v>9</v>
      </c>
      <c r="F46" s="24">
        <f t="shared" si="10"/>
        <v>5256</v>
      </c>
      <c r="G46" s="24" t="s">
        <v>0</v>
      </c>
      <c r="H46" s="10"/>
      <c r="I46" s="10">
        <f t="shared" ref="I46:I48" si="11">F46*1.21</f>
        <v>6359.76</v>
      </c>
      <c r="J46" s="24" t="s">
        <v>0</v>
      </c>
      <c r="K46" s="10">
        <f t="shared" ref="K46:K48" si="12">I46-F46</f>
        <v>1103.7600000000002</v>
      </c>
    </row>
    <row r="47" spans="1:11" x14ac:dyDescent="0.2">
      <c r="A47" s="21" t="s">
        <v>57</v>
      </c>
      <c r="B47" s="59" t="s">
        <v>58</v>
      </c>
      <c r="C47" s="64">
        <v>6</v>
      </c>
      <c r="D47" s="21" t="s">
        <v>12</v>
      </c>
      <c r="E47" s="22">
        <v>6000</v>
      </c>
      <c r="F47" s="24">
        <f>C47*E47</f>
        <v>36000</v>
      </c>
      <c r="G47" s="24" t="s">
        <v>0</v>
      </c>
      <c r="H47" s="10"/>
      <c r="I47" s="10">
        <f t="shared" si="11"/>
        <v>43560</v>
      </c>
      <c r="J47" s="24" t="s">
        <v>0</v>
      </c>
      <c r="K47" s="10">
        <f t="shared" si="12"/>
        <v>7560</v>
      </c>
    </row>
    <row r="48" spans="1:11" x14ac:dyDescent="0.2">
      <c r="A48" s="21" t="s">
        <v>59</v>
      </c>
      <c r="B48" s="59" t="s">
        <v>76</v>
      </c>
      <c r="C48" s="20">
        <v>1</v>
      </c>
      <c r="D48" s="21" t="s">
        <v>48</v>
      </c>
      <c r="E48" s="22">
        <v>30000</v>
      </c>
      <c r="F48" s="24">
        <f>C48*E48</f>
        <v>30000</v>
      </c>
      <c r="G48" s="24" t="s">
        <v>0</v>
      </c>
      <c r="H48" s="10"/>
      <c r="I48" s="10">
        <f t="shared" si="11"/>
        <v>36300</v>
      </c>
      <c r="J48" s="24" t="s">
        <v>0</v>
      </c>
      <c r="K48" s="10">
        <f t="shared" si="12"/>
        <v>6300</v>
      </c>
    </row>
    <row r="49" spans="1:11" x14ac:dyDescent="0.2">
      <c r="A49" s="21" t="s">
        <v>117</v>
      </c>
      <c r="B49" s="59" t="s">
        <v>96</v>
      </c>
      <c r="C49" s="20">
        <v>1</v>
      </c>
      <c r="D49" s="21" t="s">
        <v>48</v>
      </c>
      <c r="E49" s="22">
        <v>10000</v>
      </c>
      <c r="F49" s="24" t="s">
        <v>0</v>
      </c>
      <c r="G49" s="24">
        <f>C49*E49</f>
        <v>10000</v>
      </c>
      <c r="H49" s="10"/>
      <c r="I49" s="10" t="s">
        <v>0</v>
      </c>
      <c r="J49" s="24">
        <f>G49*1.21</f>
        <v>12100</v>
      </c>
      <c r="K49" s="10">
        <f>J49-G49</f>
        <v>2100</v>
      </c>
    </row>
    <row r="50" spans="1:11" x14ac:dyDescent="0.2">
      <c r="A50" s="25" t="s">
        <v>60</v>
      </c>
      <c r="B50" s="65">
        <f>SUM(F5:G49)</f>
        <v>4580123.3499999996</v>
      </c>
      <c r="C50" s="25"/>
      <c r="D50" s="5"/>
      <c r="E50" s="27"/>
      <c r="F50" s="26">
        <f>SUM(F5:F49)</f>
        <v>4555123.3499999996</v>
      </c>
      <c r="G50" s="26">
        <f>SUM(G5:G49)</f>
        <v>25000</v>
      </c>
      <c r="H50" s="28"/>
      <c r="I50" s="26">
        <f>SUM(I5:I49)</f>
        <v>5511699.2534999978</v>
      </c>
      <c r="J50" s="26">
        <f>SUM(J5:J49)</f>
        <v>30250</v>
      </c>
      <c r="K50" s="26">
        <f>SUM(K5:K49)</f>
        <v>961825.90350000025</v>
      </c>
    </row>
    <row r="51" spans="1:11" x14ac:dyDescent="0.2">
      <c r="A51" s="29"/>
      <c r="B51" s="30"/>
      <c r="C51" s="31"/>
      <c r="D51" s="32"/>
      <c r="E51" s="33"/>
      <c r="F51" s="33"/>
      <c r="G51" s="33"/>
      <c r="H51" s="34"/>
      <c r="I51" s="34"/>
      <c r="J51" s="34"/>
      <c r="K51" s="34"/>
    </row>
    <row r="52" spans="1:11" x14ac:dyDescent="0.2">
      <c r="A52" s="25"/>
      <c r="B52" s="35" t="s">
        <v>61</v>
      </c>
      <c r="C52" s="25"/>
      <c r="D52" s="36" t="s">
        <v>62</v>
      </c>
      <c r="E52" s="27" t="s">
        <v>63</v>
      </c>
      <c r="F52" s="36" t="s">
        <v>64</v>
      </c>
      <c r="G52" s="36" t="s">
        <v>65</v>
      </c>
      <c r="H52" s="37"/>
      <c r="I52" s="38"/>
      <c r="J52" s="38"/>
      <c r="K52" s="38"/>
    </row>
    <row r="53" spans="1:11" ht="16" x14ac:dyDescent="0.2">
      <c r="A53" s="19" t="s">
        <v>66</v>
      </c>
      <c r="B53" s="39" t="s">
        <v>67</v>
      </c>
      <c r="C53" s="20"/>
      <c r="D53" s="21"/>
      <c r="E53" s="24">
        <f>B50</f>
        <v>4580123.3499999996</v>
      </c>
      <c r="F53" s="24">
        <f>G53-E53</f>
        <v>961825.90350000001</v>
      </c>
      <c r="G53" s="24">
        <f>E53*1.21</f>
        <v>5541949.2534999996</v>
      </c>
      <c r="H53" s="37"/>
      <c r="I53" s="40"/>
      <c r="J53" s="40"/>
      <c r="K53" s="40"/>
    </row>
    <row r="54" spans="1:11" ht="16" x14ac:dyDescent="0.2">
      <c r="A54" s="19" t="s">
        <v>68</v>
      </c>
      <c r="B54" s="39" t="s">
        <v>80</v>
      </c>
      <c r="C54" s="41"/>
      <c r="D54" s="42">
        <f>E54/E53</f>
        <v>0.99454163172264787</v>
      </c>
      <c r="E54" s="43">
        <f>F50</f>
        <v>4555123.3499999996</v>
      </c>
      <c r="F54" s="24">
        <f t="shared" ref="F54:F55" si="13">G54-E54</f>
        <v>956575.90350000001</v>
      </c>
      <c r="G54" s="24">
        <f t="shared" ref="G54:G55" si="14">E54*1.21</f>
        <v>5511699.2534999996</v>
      </c>
      <c r="H54" s="37"/>
      <c r="I54" s="40"/>
      <c r="J54" s="40"/>
      <c r="K54" s="40"/>
    </row>
    <row r="55" spans="1:11" ht="16" x14ac:dyDescent="0.2">
      <c r="A55" s="19" t="s">
        <v>69</v>
      </c>
      <c r="B55" s="39" t="s">
        <v>81</v>
      </c>
      <c r="C55" s="41"/>
      <c r="D55" s="42">
        <f>E55/E53</f>
        <v>5.4583682773521811E-3</v>
      </c>
      <c r="E55" s="43">
        <f>G50</f>
        <v>25000</v>
      </c>
      <c r="F55" s="24">
        <f t="shared" si="13"/>
        <v>5250</v>
      </c>
      <c r="G55" s="24">
        <f t="shared" si="14"/>
        <v>30250</v>
      </c>
      <c r="H55" s="37"/>
      <c r="I55" s="40"/>
      <c r="J55" s="40"/>
      <c r="K55" s="40"/>
    </row>
    <row r="56" spans="1:11" x14ac:dyDescent="0.2">
      <c r="A56" s="44"/>
      <c r="B56" s="45"/>
      <c r="C56" s="46"/>
      <c r="D56" s="47"/>
      <c r="E56" s="34"/>
      <c r="F56" s="34"/>
      <c r="G56" s="34"/>
      <c r="H56" s="34"/>
      <c r="I56" s="40"/>
      <c r="J56" s="40"/>
      <c r="K56" s="40"/>
    </row>
    <row r="57" spans="1:11" ht="16" thickBot="1" x14ac:dyDescent="0.25">
      <c r="A57" s="48" t="s">
        <v>70</v>
      </c>
      <c r="B57" s="49">
        <f ca="1">TODAY()</f>
        <v>45134</v>
      </c>
      <c r="C57" s="50"/>
      <c r="D57" s="51"/>
      <c r="E57" s="52" t="s">
        <v>71</v>
      </c>
      <c r="F57" s="67" t="s">
        <v>118</v>
      </c>
      <c r="G57" s="67"/>
      <c r="H57" s="53"/>
      <c r="I57" s="67"/>
      <c r="J57" s="67"/>
      <c r="K57" s="54"/>
    </row>
    <row r="61" spans="1:11" x14ac:dyDescent="0.2">
      <c r="E61" s="66"/>
    </row>
    <row r="62" spans="1:11" x14ac:dyDescent="0.2">
      <c r="F62" s="55"/>
    </row>
  </sheetData>
  <mergeCells count="10">
    <mergeCell ref="F57:G57"/>
    <mergeCell ref="I57:J57"/>
    <mergeCell ref="A1:K1"/>
    <mergeCell ref="A2:A3"/>
    <mergeCell ref="B2:B3"/>
    <mergeCell ref="C2:C3"/>
    <mergeCell ref="D2:D3"/>
    <mergeCell ref="E2:G2"/>
    <mergeCell ref="I2:J2"/>
    <mergeCell ref="K2:K4"/>
  </mergeCells>
  <phoneticPr fontId="18" type="noConversion"/>
  <pageMargins left="0.7" right="0.7" top="0.78740157499999996" bottom="0.78740157499999996" header="0.3" footer="0.3"/>
  <pageSetup paperSize="9" scale="51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Rozpočet-Vrkoslavice, Kokonín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D</dc:creator>
  <cp:lastModifiedBy>Josef Hejtmánek</cp:lastModifiedBy>
  <cp:lastPrinted>2023-03-31T16:48:47Z</cp:lastPrinted>
  <dcterms:created xsi:type="dcterms:W3CDTF">2021-09-22T06:15:36Z</dcterms:created>
  <dcterms:modified xsi:type="dcterms:W3CDTF">2023-07-27T08:25:19Z</dcterms:modified>
</cp:coreProperties>
</file>